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590" windowHeight="6540" activeTab="0"/>
  </bookViews>
  <sheets>
    <sheet name="Загальний" sheetId="1" r:id="rId1"/>
    <sheet name="Лист 3" sheetId="2" r:id="rId2"/>
    <sheet name="Лист 4" sheetId="3" r:id="rId3"/>
  </sheets>
  <definedNames>
    <definedName name="_xlnm.Print_Area" localSheetId="0">'Загальний'!$A$1:$J$59</definedName>
  </definedNames>
  <calcPr fullCalcOnLoad="1"/>
</workbook>
</file>

<file path=xl/comments1.xml><?xml version="1.0" encoding="utf-8"?>
<comments xmlns="http://schemas.openxmlformats.org/spreadsheetml/2006/main">
  <authors>
    <author>Lena</author>
  </authors>
  <commentList>
    <comment ref="G16" authorId="0">
      <text>
        <r>
          <rPr>
            <b/>
            <sz val="9"/>
            <rFont val="Tahoma"/>
            <family val="0"/>
          </rPr>
          <t>Lena:</t>
        </r>
        <r>
          <rPr>
            <sz val="9"/>
            <rFont val="Tahoma"/>
            <family val="0"/>
          </rPr>
          <t xml:space="preserve">
разом авторський та технагляд</t>
        </r>
      </text>
    </comment>
    <comment ref="G17" authorId="0">
      <text>
        <r>
          <rPr>
            <b/>
            <sz val="9"/>
            <rFont val="Tahoma"/>
            <family val="0"/>
          </rPr>
          <t>Lena:</t>
        </r>
        <r>
          <rPr>
            <sz val="9"/>
            <rFont val="Tahoma"/>
            <family val="0"/>
          </rPr>
          <t xml:space="preserve">
разом авторський та технагляд</t>
        </r>
      </text>
    </comment>
  </commentList>
</comments>
</file>

<file path=xl/sharedStrings.xml><?xml version="1.0" encoding="utf-8"?>
<sst xmlns="http://schemas.openxmlformats.org/spreadsheetml/2006/main" count="99" uniqueCount="65">
  <si>
    <t>КФК</t>
  </si>
  <si>
    <t>КЕКВ</t>
  </si>
  <si>
    <t>Напрямки використання</t>
  </si>
  <si>
    <t>Всього по коду:</t>
  </si>
  <si>
    <t xml:space="preserve">Забезпечення функціонування Орхуського центру </t>
  </si>
  <si>
    <t>Визначення токсичності поверхневих вод</t>
  </si>
  <si>
    <t>Благоустрій природних джерел області</t>
  </si>
  <si>
    <t xml:space="preserve">План,                     тис. грн.         </t>
  </si>
  <si>
    <t>Роботи завершено</t>
  </si>
  <si>
    <t>Придбано обладнання</t>
  </si>
  <si>
    <t>Тампонаж недіючих артезіанських свердловин в Ічнянському районі  Чернігівської області</t>
  </si>
  <si>
    <t>Виготовлення інформаційно-охоронних знаків на об’єкти природно-заповідного фонду</t>
  </si>
  <si>
    <t>Тампонаж недіючих артезіанських свердловин в Бобровицькому районі  Чернігівської області</t>
  </si>
  <si>
    <t>Тампонаж недіючих артезіанських свердловин в Носівському районі  Чернігівської області</t>
  </si>
  <si>
    <t>Облаштування сміттєзвалищ у Коропському районі</t>
  </si>
  <si>
    <t>Реконструкція каналізаційних очисних споруд в с.Григоро-Іванівка Ніжинського району з заміною зношеного обладнання</t>
  </si>
  <si>
    <t>Реконструкція очисних споруд в смт.Куликівка Чернігівської області</t>
  </si>
  <si>
    <t>Реконструкція очисних споруд і КНС в с.Киселівка Чернігівського району Чернігівської області продуктивністю 200 м3/добу (в т.ч. оплата проектно-вишукувальних робіт та державної експертизи)</t>
  </si>
  <si>
    <t>Реконструкція системи каналізації Коропської районної центральної  лікарні Чернігівської області (в т.ч. оплата проектно-вишукувальних робіт та державної експертизи)</t>
  </si>
  <si>
    <t>Реконструкція системи водовідведення Коропської центральної районної лікарні</t>
  </si>
  <si>
    <t>Реконструкція КНС №1 та КНС №2 в м.Бахмач Чернігівської області</t>
  </si>
  <si>
    <t>Реконструкція блоку ємностей очисних споруд в м.Ічня Чернігівської області</t>
  </si>
  <si>
    <t>Реконструкція мережі водовідведення від житлових будинків по вул.Корчагінська в смт.Ріпки Чернігівської області</t>
  </si>
  <si>
    <t>Придбання каналізаційного насосу для заміни зношеного на КНС м.Прилуки</t>
  </si>
  <si>
    <t>Видання щорічної Доповіді про стан навколишнього природного середовища, екологічного паспорту області та екологічних навчально-пізнавальних матеріалів</t>
  </si>
  <si>
    <t>Будівництво системи водовідводу поверхневих вод із частковим водопониженням грунтових вод по пров.Кільцьовий в смт. Ріпки Чернігівської області</t>
  </si>
  <si>
    <t>Визначення вмісту забруднюючих речовин в атмосферному повітрі міста Чернігова</t>
  </si>
  <si>
    <t>Розробка та облаштування екологічних стежок на об'єктах природно-заповідного фонду</t>
  </si>
  <si>
    <t>Будівництво полігону по утилізації рідких нечистот в смт.Срібне Чернігівської області (в т.ч. оплата проектно-вишукувальних робіт та державної експертизи)</t>
  </si>
  <si>
    <t>Реконструкція каналізаційної насосної станції в с.Часнівці, Козелецького району Чернігівської області (в т.ч. оплата проектно-вишукувальних робіт та державної експертизи)</t>
  </si>
  <si>
    <t>Придбання комплекту системи аерації на базі аераторів "Аква Лайн М" для заміни зношених на каналізаційних очисних спорудах м.Прилуки</t>
  </si>
  <si>
    <t>Реконструкція каналізаційно-насосної станції дитсадка "Сонечко" по вулиці Б.Хмельницького в м.Семенівка Чернігівської області (в т.ч. оплата проектно-вишукувальних робіт та державної експертизи)</t>
  </si>
  <si>
    <t>Коригування проектно-кошторисної документації та проходження державної експертизи по об`єкту "Реконструкція каналізаційних очисних споруд з застосуванням енергозберігаючих технологій в м.Семенівка Чернігівської області"</t>
  </si>
  <si>
    <t xml:space="preserve">Придбання каналізаційного насоса для заміни зношеного на каналізаційних очисних спорудах м.Варва </t>
  </si>
  <si>
    <t>Разом 2016 рік</t>
  </si>
  <si>
    <t>Відновлювальні та протизсувні роботи з реконструкцією перепадного колодязя зливової водовідвідної каналізації по вул.Монастирська в м.Новгород-Сіверський</t>
  </si>
  <si>
    <t>Екологічне обгрунтування виконання оздоровчих заходів р.Стрижень за межами м.Чернігова</t>
  </si>
  <si>
    <t>Розробка проектів землеустрою щодо організації і встановлення меж територій природно-заповідного фонду, обмежень у використанні земель та їх режимоутворюючих об’єктів</t>
  </si>
  <si>
    <t>Будівництво протиерозійної споруди по ліквідації наслідків ерозійних явищ по вул.Щорса в м.Новгород-Сіверський Чернігівської області (в т.ч. оплата проектно-вишукувальних робіт та державної експертизи)</t>
  </si>
  <si>
    <t>Розробка регіональної схеми екомережі</t>
  </si>
  <si>
    <t>Авторський нагляд</t>
  </si>
  <si>
    <t>Сума по договорам, тис. грн.</t>
  </si>
  <si>
    <t>в тому числі, тис. грн</t>
  </si>
  <si>
    <t>Технічний нагляд</t>
  </si>
  <si>
    <t>СМР</t>
  </si>
  <si>
    <r>
      <t xml:space="preserve">Профінансовано в 2016 році, тис. грн                                </t>
    </r>
    <r>
      <rPr>
        <i/>
        <sz val="9"/>
        <rFont val="Times New Roman"/>
        <family val="1"/>
      </rPr>
      <t xml:space="preserve">(з урахуванням технічного та авторського нагляду)       </t>
    </r>
    <r>
      <rPr>
        <i/>
        <sz val="10"/>
        <rFont val="Times New Roman"/>
        <family val="1"/>
      </rPr>
      <t xml:space="preserve">                    </t>
    </r>
    <r>
      <rPr>
        <b/>
        <sz val="12"/>
        <rFont val="Times New Roman"/>
        <family val="1"/>
      </rPr>
      <t xml:space="preserve"> </t>
    </r>
  </si>
  <si>
    <r>
      <t xml:space="preserve">в тому числі </t>
    </r>
    <r>
      <rPr>
        <b/>
        <sz val="11"/>
        <color indexed="8"/>
        <rFont val="Times New Roman"/>
        <family val="1"/>
      </rPr>
      <t>Департамент</t>
    </r>
  </si>
  <si>
    <r>
      <t xml:space="preserve">в тому числі </t>
    </r>
    <r>
      <rPr>
        <b/>
        <sz val="11"/>
        <color indexed="8"/>
        <rFont val="Times New Roman"/>
        <family val="1"/>
      </rPr>
      <t>УКБ</t>
    </r>
  </si>
  <si>
    <t>в т.ч. Департамент</t>
  </si>
  <si>
    <t>в т.ч. УКБ</t>
  </si>
  <si>
    <t>Здійснено тампонаж 27 свердловин</t>
  </si>
  <si>
    <t>Здійснено тампонаж 22 свердловин</t>
  </si>
  <si>
    <t>Здійснено тампонаж 17 свердловин</t>
  </si>
  <si>
    <t xml:space="preserve">Стан виконання </t>
  </si>
  <si>
    <t>Роботи будуть завершені в 2017 році (необхідно зробити перерахунок п.к.д.)</t>
  </si>
  <si>
    <t>Оплата  проектно-вишукувальних робіт</t>
  </si>
  <si>
    <t xml:space="preserve">Роботи, заплановані на 2016 рік виконано </t>
  </si>
  <si>
    <t>Перерахована проектно-кошторисна документація</t>
  </si>
  <si>
    <t>Роботи не виконано</t>
  </si>
  <si>
    <t>Роботи планується завершити у 2017 році</t>
  </si>
  <si>
    <t>Необхідно внести зміни до ПКД та продовжити роботи у 2017 році</t>
  </si>
  <si>
    <t>Покращення санітарно-екологічного стану водойми № 1 в заплаві річки Остер в Козелецькому районі</t>
  </si>
  <si>
    <t>Розробка робочої документації очистки стічних вод з використанням біоплат на підставі дослідження енергоощадного метода для малих населених пунктів смт.Замглай Ріпкинського району</t>
  </si>
  <si>
    <t>Ліквідація наслідків зсуву та ерозійних явищ території провулку Романа Волкова в м.Новгород-Сіверський Чернігівської області</t>
  </si>
  <si>
    <t>Виконання заходів Програми охорони навколишнього природного середовища Чернігівської області за 2016 рік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</si>
</sst>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14"/>
      <name val="Arial Cyr"/>
      <family val="0"/>
    </font>
    <font>
      <b/>
      <sz val="12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theme="1"/>
      <name val="Times New Roman"/>
      <family val="1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180" fontId="54" fillId="0" borderId="10">
      <alignment horizontal="center" vertical="center" wrapText="1"/>
      <protection/>
    </xf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 wrapText="1"/>
    </xf>
    <xf numFmtId="2" fontId="4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2" fontId="5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vertical="top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/>
    </xf>
    <xf numFmtId="0" fontId="8" fillId="0" borderId="0" xfId="0" applyFont="1" applyFill="1" applyAlignment="1">
      <alignment horizontal="center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 vertical="top" wrapText="1"/>
    </xf>
    <xf numFmtId="0" fontId="57" fillId="0" borderId="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left"/>
    </xf>
    <xf numFmtId="2" fontId="0" fillId="0" borderId="0" xfId="0" applyNumberFormat="1" applyFill="1" applyAlignment="1">
      <alignment/>
    </xf>
    <xf numFmtId="2" fontId="7" fillId="0" borderId="0" xfId="0" applyNumberFormat="1" applyFont="1" applyFill="1" applyAlignment="1">
      <alignment/>
    </xf>
    <xf numFmtId="181" fontId="4" fillId="0" borderId="10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top" wrapText="1"/>
    </xf>
    <xf numFmtId="2" fontId="4" fillId="0" borderId="10" xfId="0" applyNumberFormat="1" applyFont="1" applyFill="1" applyBorder="1" applyAlignment="1">
      <alignment horizontal="right" vertical="center"/>
    </xf>
    <xf numFmtId="2" fontId="5" fillId="0" borderId="1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vertical="center" wrapText="1"/>
    </xf>
    <xf numFmtId="0" fontId="58" fillId="0" borderId="10" xfId="0" applyFont="1" applyFill="1" applyBorder="1" applyAlignment="1">
      <alignment horizontal="center" vertical="top"/>
    </xf>
    <xf numFmtId="0" fontId="58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2" fontId="4" fillId="0" borderId="13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2" fontId="4" fillId="0" borderId="11" xfId="0" applyNumberFormat="1" applyFont="1" applyFill="1" applyBorder="1" applyAlignment="1">
      <alignment horizontal="right" vertical="center"/>
    </xf>
    <xf numFmtId="0" fontId="58" fillId="0" borderId="11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59" fillId="0" borderId="10" xfId="0" applyFont="1" applyFill="1" applyBorder="1" applyAlignment="1">
      <alignment horizontal="center" vertical="top"/>
    </xf>
    <xf numFmtId="0" fontId="55" fillId="0" borderId="0" xfId="0" applyFont="1" applyFill="1" applyAlignment="1">
      <alignment/>
    </xf>
    <xf numFmtId="2" fontId="4" fillId="34" borderId="10" xfId="0" applyNumberFormat="1" applyFont="1" applyFill="1" applyBorder="1" applyAlignment="1">
      <alignment horizontal="right" vertical="center"/>
    </xf>
    <xf numFmtId="2" fontId="4" fillId="34" borderId="11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34" borderId="14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vertical="top" wrapText="1"/>
    </xf>
    <xf numFmtId="2" fontId="4" fillId="0" borderId="10" xfId="0" applyNumberFormat="1" applyFont="1" applyFill="1" applyBorder="1" applyAlignment="1">
      <alignment horizontal="right" vertical="center"/>
    </xf>
    <xf numFmtId="0" fontId="54" fillId="0" borderId="0" xfId="0" applyFont="1" applyFill="1" applyAlignment="1">
      <alignment/>
    </xf>
    <xf numFmtId="0" fontId="10" fillId="0" borderId="14" xfId="0" applyFont="1" applyFill="1" applyBorder="1" applyAlignment="1">
      <alignment vertical="top"/>
    </xf>
    <xf numFmtId="2" fontId="10" fillId="0" borderId="11" xfId="0" applyNumberFormat="1" applyFont="1" applyFill="1" applyBorder="1" applyAlignment="1">
      <alignment/>
    </xf>
    <xf numFmtId="2" fontId="14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top"/>
    </xf>
    <xf numFmtId="0" fontId="4" fillId="33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tabSelected="1" view="pageBreakPreview" zoomScaleSheetLayoutView="100" workbookViewId="0" topLeftCell="A1">
      <selection activeCell="A1" sqref="A1:I1"/>
    </sheetView>
  </sheetViews>
  <sheetFormatPr defaultColWidth="9.140625" defaultRowHeight="15"/>
  <cols>
    <col min="1" max="1" width="9.140625" style="41" customWidth="1"/>
    <col min="2" max="2" width="8.421875" style="41" hidden="1" customWidth="1"/>
    <col min="3" max="3" width="59.421875" style="41" customWidth="1"/>
    <col min="4" max="4" width="13.140625" style="41" customWidth="1"/>
    <col min="5" max="5" width="13.7109375" style="41" customWidth="1"/>
    <col min="6" max="6" width="12.140625" style="41" hidden="1" customWidth="1"/>
    <col min="7" max="7" width="12.57421875" style="41" hidden="1" customWidth="1"/>
    <col min="8" max="8" width="13.57421875" style="41" hidden="1" customWidth="1"/>
    <col min="9" max="9" width="18.00390625" style="41" customWidth="1"/>
    <col min="10" max="10" width="17.8515625" style="41" customWidth="1"/>
    <col min="11" max="16384" width="9.140625" style="41" customWidth="1"/>
  </cols>
  <sheetData>
    <row r="1" spans="1:9" ht="41.25" customHeight="1">
      <c r="A1" s="64" t="s">
        <v>64</v>
      </c>
      <c r="B1" s="64"/>
      <c r="C1" s="64"/>
      <c r="D1" s="64"/>
      <c r="E1" s="64"/>
      <c r="F1" s="64"/>
      <c r="G1" s="64"/>
      <c r="H1" s="64"/>
      <c r="I1" s="64"/>
    </row>
    <row r="2" spans="1:4" ht="9" customHeight="1">
      <c r="A2" s="20"/>
      <c r="B2" s="20"/>
      <c r="C2" s="20"/>
      <c r="D2" s="20"/>
    </row>
    <row r="3" spans="1:10" ht="14.25" customHeight="1">
      <c r="A3" s="63" t="s">
        <v>0</v>
      </c>
      <c r="B3" s="56"/>
      <c r="C3" s="63" t="s">
        <v>2</v>
      </c>
      <c r="D3" s="63" t="s">
        <v>7</v>
      </c>
      <c r="E3" s="63" t="s">
        <v>41</v>
      </c>
      <c r="F3" s="63" t="s">
        <v>42</v>
      </c>
      <c r="G3" s="63"/>
      <c r="H3" s="63"/>
      <c r="I3" s="65" t="s">
        <v>45</v>
      </c>
      <c r="J3" s="63" t="s">
        <v>53</v>
      </c>
    </row>
    <row r="4" spans="1:10" ht="72" customHeight="1">
      <c r="A4" s="63"/>
      <c r="B4" s="22" t="s">
        <v>1</v>
      </c>
      <c r="C4" s="63"/>
      <c r="D4" s="63"/>
      <c r="E4" s="63"/>
      <c r="F4" s="22" t="s">
        <v>44</v>
      </c>
      <c r="G4" s="22" t="s">
        <v>43</v>
      </c>
      <c r="H4" s="22" t="s">
        <v>40</v>
      </c>
      <c r="I4" s="66"/>
      <c r="J4" s="63"/>
    </row>
    <row r="5" spans="1:10" ht="39.75" customHeight="1">
      <c r="A5" s="67">
        <v>240601</v>
      </c>
      <c r="B5" s="36">
        <v>3122</v>
      </c>
      <c r="C5" s="32" t="s">
        <v>10</v>
      </c>
      <c r="D5" s="33">
        <v>1269.522</v>
      </c>
      <c r="E5" s="33">
        <f>SUM(F5:H5)</f>
        <v>1262.128</v>
      </c>
      <c r="F5" s="33">
        <v>1236.798</v>
      </c>
      <c r="G5" s="33">
        <f>12.31898+12.05002</f>
        <v>24.369</v>
      </c>
      <c r="H5" s="33">
        <v>0.961</v>
      </c>
      <c r="I5" s="39">
        <v>1262.13</v>
      </c>
      <c r="J5" s="62" t="s">
        <v>50</v>
      </c>
    </row>
    <row r="6" spans="1:10" ht="40.5" customHeight="1">
      <c r="A6" s="68"/>
      <c r="B6" s="36">
        <v>3122</v>
      </c>
      <c r="C6" s="32" t="s">
        <v>12</v>
      </c>
      <c r="D6" s="30">
        <v>993</v>
      </c>
      <c r="E6" s="33">
        <f>SUM(F6:H6)</f>
        <v>927.827</v>
      </c>
      <c r="F6" s="33">
        <v>907.71</v>
      </c>
      <c r="G6" s="33">
        <f>7.17563+10.93037</f>
        <v>18.106</v>
      </c>
      <c r="H6" s="33">
        <v>2.011</v>
      </c>
      <c r="I6" s="33">
        <v>927.827</v>
      </c>
      <c r="J6" s="62" t="s">
        <v>51</v>
      </c>
    </row>
    <row r="7" spans="1:10" ht="36.75" customHeight="1">
      <c r="A7" s="68"/>
      <c r="B7" s="36">
        <v>3122</v>
      </c>
      <c r="C7" s="31" t="s">
        <v>13</v>
      </c>
      <c r="D7" s="33">
        <v>739</v>
      </c>
      <c r="E7" s="33">
        <f>SUM(F7:H7)</f>
        <v>690.963</v>
      </c>
      <c r="F7" s="33">
        <v>674.189</v>
      </c>
      <c r="G7" s="33">
        <f>4.7692+8.6778</f>
        <v>13.447</v>
      </c>
      <c r="H7" s="33">
        <v>3.327</v>
      </c>
      <c r="I7" s="33">
        <v>690.963</v>
      </c>
      <c r="J7" s="62" t="s">
        <v>52</v>
      </c>
    </row>
    <row r="8" spans="1:10" ht="18.75" customHeight="1">
      <c r="A8" s="69"/>
      <c r="B8" s="22"/>
      <c r="C8" s="19" t="s">
        <v>3</v>
      </c>
      <c r="D8" s="34">
        <f aca="true" t="shared" si="0" ref="D8:I8">SUM(D5:D7)</f>
        <v>3001.522</v>
      </c>
      <c r="E8" s="34">
        <f t="shared" si="0"/>
        <v>2880.9179999999997</v>
      </c>
      <c r="F8" s="34">
        <f t="shared" si="0"/>
        <v>2818.6969999999997</v>
      </c>
      <c r="G8" s="34">
        <f t="shared" si="0"/>
        <v>55.922</v>
      </c>
      <c r="H8" s="34">
        <f t="shared" si="0"/>
        <v>6.2989999999999995</v>
      </c>
      <c r="I8" s="34">
        <f t="shared" si="0"/>
        <v>2880.92</v>
      </c>
      <c r="J8" s="42"/>
    </row>
    <row r="9" spans="1:10" ht="18.75" customHeight="1">
      <c r="A9" s="52"/>
      <c r="B9" s="21"/>
      <c r="C9" s="60" t="s">
        <v>48</v>
      </c>
      <c r="D9" s="61">
        <f aca="true" t="shared" si="1" ref="D9:I9">D5+D6+D7</f>
        <v>3001.522</v>
      </c>
      <c r="E9" s="61">
        <f t="shared" si="1"/>
        <v>2880.9179999999997</v>
      </c>
      <c r="F9" s="61">
        <f t="shared" si="1"/>
        <v>2818.6969999999997</v>
      </c>
      <c r="G9" s="61">
        <f t="shared" si="1"/>
        <v>55.922</v>
      </c>
      <c r="H9" s="61">
        <f t="shared" si="1"/>
        <v>6.2989999999999995</v>
      </c>
      <c r="I9" s="61">
        <f t="shared" si="1"/>
        <v>2880.92</v>
      </c>
      <c r="J9" s="42"/>
    </row>
    <row r="10" spans="1:10" ht="18.75" customHeight="1">
      <c r="A10" s="52"/>
      <c r="B10" s="21"/>
      <c r="C10" s="60" t="s">
        <v>49</v>
      </c>
      <c r="D10" s="61"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42"/>
    </row>
    <row r="11" spans="1:10" ht="18.75" customHeight="1">
      <c r="A11" s="67">
        <v>240602</v>
      </c>
      <c r="B11" s="44">
        <v>3122</v>
      </c>
      <c r="C11" s="45" t="s">
        <v>14</v>
      </c>
      <c r="D11" s="43">
        <v>199.9</v>
      </c>
      <c r="E11" s="33">
        <f>SUM(F11:H11)</f>
        <v>190.7</v>
      </c>
      <c r="F11" s="33">
        <v>190.7</v>
      </c>
      <c r="G11" s="33">
        <v>0</v>
      </c>
      <c r="H11" s="33">
        <v>0</v>
      </c>
      <c r="I11" s="33">
        <v>190.7</v>
      </c>
      <c r="J11" s="62" t="s">
        <v>8</v>
      </c>
    </row>
    <row r="12" spans="1:10" ht="78.75" customHeight="1">
      <c r="A12" s="68"/>
      <c r="B12" s="42"/>
      <c r="C12" s="54" t="s">
        <v>28</v>
      </c>
      <c r="D12" s="50">
        <v>18.16</v>
      </c>
      <c r="E12" s="33">
        <f>SUM(F12:H12)</f>
        <v>16.2634</v>
      </c>
      <c r="F12" s="33">
        <v>16.2634</v>
      </c>
      <c r="G12" s="33">
        <v>0</v>
      </c>
      <c r="H12" s="33">
        <v>0</v>
      </c>
      <c r="I12" s="33">
        <v>16.2634</v>
      </c>
      <c r="J12" s="62" t="s">
        <v>55</v>
      </c>
    </row>
    <row r="13" spans="1:10" ht="18.75" customHeight="1">
      <c r="A13" s="69"/>
      <c r="B13" s="23"/>
      <c r="C13" s="19" t="s">
        <v>3</v>
      </c>
      <c r="D13" s="34">
        <f aca="true" t="shared" si="2" ref="D13:I13">SUM(D11:D12)</f>
        <v>218.06</v>
      </c>
      <c r="E13" s="34">
        <f t="shared" si="2"/>
        <v>206.96339999999998</v>
      </c>
      <c r="F13" s="34">
        <f t="shared" si="2"/>
        <v>206.96339999999998</v>
      </c>
      <c r="G13" s="34">
        <f t="shared" si="2"/>
        <v>0</v>
      </c>
      <c r="H13" s="34">
        <f t="shared" si="2"/>
        <v>0</v>
      </c>
      <c r="I13" s="34">
        <f t="shared" si="2"/>
        <v>206.96339999999998</v>
      </c>
      <c r="J13" s="42"/>
    </row>
    <row r="14" spans="1:10" ht="18.75" customHeight="1">
      <c r="A14" s="52"/>
      <c r="B14" s="23"/>
      <c r="C14" s="60" t="s">
        <v>48</v>
      </c>
      <c r="D14" s="61">
        <f aca="true" t="shared" si="3" ref="D14:I15">D11</f>
        <v>199.9</v>
      </c>
      <c r="E14" s="61">
        <f t="shared" si="3"/>
        <v>190.7</v>
      </c>
      <c r="F14" s="61">
        <f t="shared" si="3"/>
        <v>190.7</v>
      </c>
      <c r="G14" s="61">
        <f t="shared" si="3"/>
        <v>0</v>
      </c>
      <c r="H14" s="61">
        <f t="shared" si="3"/>
        <v>0</v>
      </c>
      <c r="I14" s="61">
        <f t="shared" si="3"/>
        <v>190.7</v>
      </c>
      <c r="J14" s="42"/>
    </row>
    <row r="15" spans="1:10" ht="18.75" customHeight="1">
      <c r="A15" s="52"/>
      <c r="B15" s="23"/>
      <c r="C15" s="60" t="s">
        <v>49</v>
      </c>
      <c r="D15" s="61">
        <f t="shared" si="3"/>
        <v>18.16</v>
      </c>
      <c r="E15" s="61">
        <f t="shared" si="3"/>
        <v>16.2634</v>
      </c>
      <c r="F15" s="61">
        <f t="shared" si="3"/>
        <v>16.2634</v>
      </c>
      <c r="G15" s="61">
        <f t="shared" si="3"/>
        <v>0</v>
      </c>
      <c r="H15" s="61">
        <f t="shared" si="3"/>
        <v>0</v>
      </c>
      <c r="I15" s="61">
        <f t="shared" si="3"/>
        <v>16.2634</v>
      </c>
      <c r="J15" s="42"/>
    </row>
    <row r="16" spans="1:10" ht="59.25" customHeight="1">
      <c r="A16" s="67">
        <v>240603</v>
      </c>
      <c r="B16" s="22"/>
      <c r="C16" s="55" t="s">
        <v>15</v>
      </c>
      <c r="D16" s="49">
        <v>1299.495</v>
      </c>
      <c r="E16" s="33">
        <f aca="true" t="shared" si="4" ref="E16:E22">SUM(F16:H16)</f>
        <v>1298.95031</v>
      </c>
      <c r="F16" s="33">
        <f>1259.80748+34.7319</f>
        <v>1294.53938</v>
      </c>
      <c r="G16" s="33">
        <f>I16-F16</f>
        <v>4.410930000000008</v>
      </c>
      <c r="H16" s="33"/>
      <c r="I16" s="33">
        <v>1298.95031</v>
      </c>
      <c r="J16" s="62" t="s">
        <v>8</v>
      </c>
    </row>
    <row r="17" spans="1:10" ht="33" customHeight="1">
      <c r="A17" s="68"/>
      <c r="B17" s="22"/>
      <c r="C17" s="55" t="s">
        <v>16</v>
      </c>
      <c r="D17" s="49">
        <v>2217.86</v>
      </c>
      <c r="E17" s="33">
        <f t="shared" si="4"/>
        <v>2204.90749</v>
      </c>
      <c r="F17" s="33">
        <v>2154.0842</v>
      </c>
      <c r="G17" s="33">
        <f>I17-F17</f>
        <v>50.82329000000027</v>
      </c>
      <c r="H17" s="33"/>
      <c r="I17" s="33">
        <v>2204.90749</v>
      </c>
      <c r="J17" s="62" t="s">
        <v>56</v>
      </c>
    </row>
    <row r="18" spans="1:10" ht="79.5" customHeight="1">
      <c r="A18" s="68"/>
      <c r="B18" s="22"/>
      <c r="C18" s="55" t="s">
        <v>17</v>
      </c>
      <c r="D18" s="49">
        <v>970</v>
      </c>
      <c r="E18" s="33">
        <f t="shared" si="4"/>
        <v>25.536</v>
      </c>
      <c r="F18" s="33">
        <v>25.536</v>
      </c>
      <c r="G18" s="33">
        <v>0</v>
      </c>
      <c r="H18" s="33">
        <v>0</v>
      </c>
      <c r="I18" s="33">
        <v>25.536</v>
      </c>
      <c r="J18" s="62" t="s">
        <v>57</v>
      </c>
    </row>
    <row r="19" spans="1:10" ht="59.25" customHeight="1">
      <c r="A19" s="68"/>
      <c r="B19" s="22"/>
      <c r="C19" s="55" t="s">
        <v>18</v>
      </c>
      <c r="D19" s="49">
        <v>142.83</v>
      </c>
      <c r="E19" s="33">
        <f t="shared" si="4"/>
        <v>107.204</v>
      </c>
      <c r="F19" s="33">
        <v>104.035</v>
      </c>
      <c r="G19" s="33">
        <f>I19-F19</f>
        <v>3.168999999999997</v>
      </c>
      <c r="H19" s="33"/>
      <c r="I19" s="33">
        <v>107.204</v>
      </c>
      <c r="J19" s="62" t="s">
        <v>8</v>
      </c>
    </row>
    <row r="20" spans="1:10" ht="43.5" customHeight="1">
      <c r="A20" s="68"/>
      <c r="B20" s="22"/>
      <c r="C20" s="55" t="s">
        <v>19</v>
      </c>
      <c r="D20" s="49">
        <v>1313.83</v>
      </c>
      <c r="E20" s="33">
        <f t="shared" si="4"/>
        <v>1294.77414</v>
      </c>
      <c r="F20" s="33">
        <v>1256.69514</v>
      </c>
      <c r="G20" s="33">
        <f>I20-F20</f>
        <v>38.07899999999995</v>
      </c>
      <c r="H20" s="33"/>
      <c r="I20" s="33">
        <v>1294.77414</v>
      </c>
      <c r="J20" s="62" t="s">
        <v>8</v>
      </c>
    </row>
    <row r="21" spans="1:10" ht="42" customHeight="1">
      <c r="A21" s="68"/>
      <c r="B21" s="22"/>
      <c r="C21" s="55" t="s">
        <v>20</v>
      </c>
      <c r="D21" s="49">
        <v>1009.1</v>
      </c>
      <c r="E21" s="33">
        <f t="shared" si="4"/>
        <v>994.6908</v>
      </c>
      <c r="F21" s="33">
        <v>963.0528</v>
      </c>
      <c r="G21" s="33">
        <f>I21-F21</f>
        <v>31.63799999999992</v>
      </c>
      <c r="H21" s="33"/>
      <c r="I21" s="33">
        <v>994.6908</v>
      </c>
      <c r="J21" s="62" t="s">
        <v>8</v>
      </c>
    </row>
    <row r="22" spans="1:10" ht="42" customHeight="1">
      <c r="A22" s="68"/>
      <c r="B22" s="22"/>
      <c r="C22" s="55" t="s">
        <v>21</v>
      </c>
      <c r="D22" s="49">
        <v>1300</v>
      </c>
      <c r="E22" s="33">
        <f t="shared" si="4"/>
        <v>1293.89697</v>
      </c>
      <c r="F22" s="33">
        <v>1266.155</v>
      </c>
      <c r="G22" s="33">
        <f>I22-F22</f>
        <v>27.741970000000038</v>
      </c>
      <c r="H22" s="33"/>
      <c r="I22" s="33">
        <v>1293.89697</v>
      </c>
      <c r="J22" s="62" t="s">
        <v>56</v>
      </c>
    </row>
    <row r="23" spans="1:10" ht="63" customHeight="1">
      <c r="A23" s="68"/>
      <c r="B23" s="46">
        <v>3142</v>
      </c>
      <c r="C23" s="38" t="s">
        <v>22</v>
      </c>
      <c r="D23" s="33">
        <v>1069</v>
      </c>
      <c r="E23" s="33">
        <f>SUM(F23:H23)</f>
        <v>1018.5283000000001</v>
      </c>
      <c r="F23" s="33">
        <v>995.34</v>
      </c>
      <c r="G23" s="33">
        <f>13.8566+5.2787</f>
        <v>19.1353</v>
      </c>
      <c r="H23" s="33">
        <v>4.053</v>
      </c>
      <c r="I23" s="33">
        <v>958.5243</v>
      </c>
      <c r="J23" s="62" t="s">
        <v>54</v>
      </c>
    </row>
    <row r="24" spans="1:10" ht="41.25" customHeight="1">
      <c r="A24" s="68"/>
      <c r="B24" s="22"/>
      <c r="C24" s="55" t="s">
        <v>23</v>
      </c>
      <c r="D24" s="49">
        <v>310.5</v>
      </c>
      <c r="E24" s="33">
        <f aca="true" t="shared" si="5" ref="E24:E29">SUM(F24:H24)</f>
        <v>255</v>
      </c>
      <c r="F24" s="33">
        <v>255</v>
      </c>
      <c r="G24" s="33">
        <v>0</v>
      </c>
      <c r="H24" s="33">
        <v>0</v>
      </c>
      <c r="I24" s="33">
        <v>255</v>
      </c>
      <c r="J24" s="62" t="s">
        <v>9</v>
      </c>
    </row>
    <row r="25" spans="1:10" ht="75" customHeight="1">
      <c r="A25" s="68"/>
      <c r="B25" s="22"/>
      <c r="C25" s="55" t="s">
        <v>29</v>
      </c>
      <c r="D25" s="49">
        <v>350</v>
      </c>
      <c r="E25" s="33">
        <f t="shared" si="5"/>
        <v>349.60757</v>
      </c>
      <c r="F25" s="33">
        <v>304.9032</v>
      </c>
      <c r="G25" s="33">
        <f>I25-F25</f>
        <v>44.70436999999998</v>
      </c>
      <c r="H25" s="33">
        <v>0</v>
      </c>
      <c r="I25" s="33">
        <v>349.60757</v>
      </c>
      <c r="J25" s="62" t="s">
        <v>8</v>
      </c>
    </row>
    <row r="26" spans="1:10" ht="62.25" customHeight="1">
      <c r="A26" s="68"/>
      <c r="B26" s="22"/>
      <c r="C26" s="55" t="s">
        <v>30</v>
      </c>
      <c r="D26" s="49">
        <v>486.86</v>
      </c>
      <c r="E26" s="33">
        <f t="shared" si="5"/>
        <v>343.2</v>
      </c>
      <c r="F26" s="33">
        <v>343.2</v>
      </c>
      <c r="G26" s="33">
        <v>0</v>
      </c>
      <c r="H26" s="33">
        <v>0</v>
      </c>
      <c r="I26" s="33">
        <v>343.2</v>
      </c>
      <c r="J26" s="62" t="s">
        <v>9</v>
      </c>
    </row>
    <row r="27" spans="1:10" ht="97.5" customHeight="1">
      <c r="A27" s="68"/>
      <c r="B27" s="22"/>
      <c r="C27" s="55" t="s">
        <v>31</v>
      </c>
      <c r="D27" s="49">
        <v>400</v>
      </c>
      <c r="E27" s="33">
        <f t="shared" si="5"/>
        <v>400</v>
      </c>
      <c r="F27" s="33">
        <v>372.678</v>
      </c>
      <c r="G27" s="33">
        <f>I27-F27</f>
        <v>27.322000000000003</v>
      </c>
      <c r="H27" s="33"/>
      <c r="I27" s="33">
        <v>400</v>
      </c>
      <c r="J27" s="62" t="s">
        <v>56</v>
      </c>
    </row>
    <row r="28" spans="1:10" ht="98.25" customHeight="1">
      <c r="A28" s="68"/>
      <c r="B28" s="22"/>
      <c r="C28" s="55" t="s">
        <v>32</v>
      </c>
      <c r="D28" s="49">
        <v>15</v>
      </c>
      <c r="E28" s="33">
        <f t="shared" si="5"/>
        <v>0</v>
      </c>
      <c r="F28" s="33"/>
      <c r="G28" s="42"/>
      <c r="H28" s="42"/>
      <c r="I28" s="33">
        <v>0</v>
      </c>
      <c r="J28" s="62" t="s">
        <v>58</v>
      </c>
    </row>
    <row r="29" spans="1:10" ht="60.75" customHeight="1">
      <c r="A29" s="68"/>
      <c r="B29" s="22"/>
      <c r="C29" s="55" t="s">
        <v>33</v>
      </c>
      <c r="D29" s="49">
        <v>160</v>
      </c>
      <c r="E29" s="33">
        <f t="shared" si="5"/>
        <v>156.84</v>
      </c>
      <c r="F29" s="33">
        <v>156.84</v>
      </c>
      <c r="G29" s="42"/>
      <c r="H29" s="42"/>
      <c r="I29" s="33">
        <v>156.84</v>
      </c>
      <c r="J29" s="62" t="s">
        <v>9</v>
      </c>
    </row>
    <row r="30" spans="1:10" ht="77.25" customHeight="1">
      <c r="A30" s="68"/>
      <c r="B30" s="22"/>
      <c r="C30" s="38" t="s">
        <v>62</v>
      </c>
      <c r="D30" s="33">
        <v>95</v>
      </c>
      <c r="E30" s="33">
        <f>SUM(F30:H30)</f>
        <v>95</v>
      </c>
      <c r="F30" s="33">
        <v>95</v>
      </c>
      <c r="G30" s="33">
        <v>0</v>
      </c>
      <c r="H30" s="33">
        <v>0</v>
      </c>
      <c r="I30" s="33">
        <v>95</v>
      </c>
      <c r="J30" s="62" t="s">
        <v>8</v>
      </c>
    </row>
    <row r="31" spans="1:10" ht="19.5" customHeight="1">
      <c r="A31" s="69"/>
      <c r="B31" s="22"/>
      <c r="C31" s="19" t="s">
        <v>3</v>
      </c>
      <c r="D31" s="34">
        <f aca="true" t="shared" si="6" ref="D31:I31">SUM(D16:D30)</f>
        <v>11139.475</v>
      </c>
      <c r="E31" s="34">
        <f t="shared" si="6"/>
        <v>9838.135580000002</v>
      </c>
      <c r="F31" s="34">
        <f t="shared" si="6"/>
        <v>9587.05872</v>
      </c>
      <c r="G31" s="34">
        <f t="shared" si="6"/>
        <v>247.02386000000016</v>
      </c>
      <c r="H31" s="34">
        <f t="shared" si="6"/>
        <v>4.053</v>
      </c>
      <c r="I31" s="34">
        <f t="shared" si="6"/>
        <v>9778.131580000001</v>
      </c>
      <c r="J31" s="42"/>
    </row>
    <row r="32" spans="1:10" ht="19.5" customHeight="1">
      <c r="A32" s="53"/>
      <c r="B32" s="22"/>
      <c r="C32" s="60" t="s">
        <v>48</v>
      </c>
      <c r="D32" s="61">
        <f aca="true" t="shared" si="7" ref="D32:I32">D30+D23</f>
        <v>1164</v>
      </c>
      <c r="E32" s="61">
        <f t="shared" si="7"/>
        <v>1113.5283</v>
      </c>
      <c r="F32" s="61">
        <f t="shared" si="7"/>
        <v>1090.3400000000001</v>
      </c>
      <c r="G32" s="61">
        <f t="shared" si="7"/>
        <v>19.1353</v>
      </c>
      <c r="H32" s="61">
        <f t="shared" si="7"/>
        <v>4.053</v>
      </c>
      <c r="I32" s="61">
        <f t="shared" si="7"/>
        <v>1053.5243</v>
      </c>
      <c r="J32" s="42"/>
    </row>
    <row r="33" spans="1:10" ht="19.5" customHeight="1">
      <c r="A33" s="53"/>
      <c r="B33" s="22"/>
      <c r="C33" s="60" t="s">
        <v>49</v>
      </c>
      <c r="D33" s="61">
        <f aca="true" t="shared" si="8" ref="D33:I33">D29+D28+D27+D26+D25+D24+D22+D21+D20+D19+D18+D17+D16</f>
        <v>9975.474999999999</v>
      </c>
      <c r="E33" s="61">
        <f t="shared" si="8"/>
        <v>8724.60728</v>
      </c>
      <c r="F33" s="61">
        <f t="shared" si="8"/>
        <v>8496.71872</v>
      </c>
      <c r="G33" s="61">
        <f t="shared" si="8"/>
        <v>227.88856000000015</v>
      </c>
      <c r="H33" s="61">
        <f t="shared" si="8"/>
        <v>0</v>
      </c>
      <c r="I33" s="61">
        <f t="shared" si="8"/>
        <v>8724.60728</v>
      </c>
      <c r="J33" s="42"/>
    </row>
    <row r="34" spans="1:10" ht="23.25" customHeight="1">
      <c r="A34" s="70">
        <v>240604</v>
      </c>
      <c r="B34" s="36"/>
      <c r="C34" s="32" t="s">
        <v>6</v>
      </c>
      <c r="D34" s="33">
        <v>199</v>
      </c>
      <c r="E34" s="33">
        <f>SUM(F34:H34)</f>
        <v>198.721</v>
      </c>
      <c r="F34" s="33">
        <v>198.721</v>
      </c>
      <c r="G34" s="33">
        <v>0</v>
      </c>
      <c r="H34" s="33">
        <v>0</v>
      </c>
      <c r="I34" s="33">
        <v>198.721</v>
      </c>
      <c r="J34" s="42"/>
    </row>
    <row r="35" spans="1:10" ht="60.75" customHeight="1">
      <c r="A35" s="70"/>
      <c r="B35" s="36">
        <v>2240</v>
      </c>
      <c r="C35" s="32" t="s">
        <v>24</v>
      </c>
      <c r="D35" s="33">
        <v>199</v>
      </c>
      <c r="E35" s="33">
        <f aca="true" t="shared" si="9" ref="E35:E43">SUM(F35:H35)</f>
        <v>196</v>
      </c>
      <c r="F35" s="33">
        <v>196</v>
      </c>
      <c r="G35" s="33">
        <v>0</v>
      </c>
      <c r="H35" s="33">
        <v>0</v>
      </c>
      <c r="I35" s="33">
        <v>196</v>
      </c>
      <c r="J35" s="62" t="s">
        <v>8</v>
      </c>
    </row>
    <row r="36" spans="1:10" ht="22.5" customHeight="1">
      <c r="A36" s="70"/>
      <c r="B36" s="37">
        <v>2240</v>
      </c>
      <c r="C36" s="38" t="s">
        <v>4</v>
      </c>
      <c r="D36" s="33">
        <v>20</v>
      </c>
      <c r="E36" s="33">
        <f t="shared" si="9"/>
        <v>19.5</v>
      </c>
      <c r="F36" s="33">
        <v>19.5</v>
      </c>
      <c r="G36" s="33">
        <v>0</v>
      </c>
      <c r="H36" s="33">
        <v>0</v>
      </c>
      <c r="I36" s="33">
        <v>19.5</v>
      </c>
      <c r="J36" s="62" t="s">
        <v>8</v>
      </c>
    </row>
    <row r="37" spans="1:10" ht="21.75" customHeight="1">
      <c r="A37" s="70"/>
      <c r="B37" s="36">
        <v>2240</v>
      </c>
      <c r="C37" s="32" t="s">
        <v>5</v>
      </c>
      <c r="D37" s="33">
        <v>20</v>
      </c>
      <c r="E37" s="33">
        <f t="shared" si="9"/>
        <v>19.5538</v>
      </c>
      <c r="F37" s="33">
        <v>19.5538</v>
      </c>
      <c r="G37" s="33">
        <v>0</v>
      </c>
      <c r="H37" s="33">
        <v>0</v>
      </c>
      <c r="I37" s="33">
        <v>19.5538</v>
      </c>
      <c r="J37" s="62" t="s">
        <v>8</v>
      </c>
    </row>
    <row r="38" spans="1:10" ht="97.5" customHeight="1">
      <c r="A38" s="70"/>
      <c r="B38" s="36">
        <v>3122</v>
      </c>
      <c r="C38" s="32" t="s">
        <v>38</v>
      </c>
      <c r="D38" s="33">
        <v>770</v>
      </c>
      <c r="E38" s="33">
        <f>SUM(F38:H38)+8</f>
        <v>605.6623799999999</v>
      </c>
      <c r="F38" s="33">
        <f>175.5042+60.8468+168.301+177.56038</f>
        <v>582.2123799999999</v>
      </c>
      <c r="G38" s="33">
        <f>3.959+5.56192+3.86908</f>
        <v>13.39</v>
      </c>
      <c r="H38" s="33">
        <v>2.06</v>
      </c>
      <c r="I38" s="33">
        <v>605.66238</v>
      </c>
      <c r="J38" s="62" t="s">
        <v>8</v>
      </c>
    </row>
    <row r="39" spans="1:10" ht="79.5" customHeight="1">
      <c r="A39" s="70"/>
      <c r="B39" s="36">
        <v>3122</v>
      </c>
      <c r="C39" s="32" t="s">
        <v>25</v>
      </c>
      <c r="D39" s="33">
        <v>958.61</v>
      </c>
      <c r="E39" s="33">
        <f t="shared" si="9"/>
        <v>944.0290000000001</v>
      </c>
      <c r="F39" s="33">
        <f>254.122+193.978+473.522</f>
        <v>921.6220000000001</v>
      </c>
      <c r="G39" s="33">
        <f>9.20117+8.70583</f>
        <v>17.907</v>
      </c>
      <c r="H39" s="33">
        <v>4.5</v>
      </c>
      <c r="I39" s="33">
        <v>944.029</v>
      </c>
      <c r="J39" s="62" t="s">
        <v>8</v>
      </c>
    </row>
    <row r="40" spans="1:10" ht="41.25" customHeight="1">
      <c r="A40" s="70"/>
      <c r="B40" s="36">
        <v>2240</v>
      </c>
      <c r="C40" s="40" t="s">
        <v>26</v>
      </c>
      <c r="D40" s="33">
        <v>4.5</v>
      </c>
      <c r="E40" s="33">
        <f>SUM(F40:H40)</f>
        <v>4.3912</v>
      </c>
      <c r="F40" s="33">
        <v>4.3912</v>
      </c>
      <c r="G40" s="33">
        <v>0</v>
      </c>
      <c r="H40" s="33">
        <v>0</v>
      </c>
      <c r="I40" s="33">
        <v>4.3912</v>
      </c>
      <c r="J40" s="62" t="s">
        <v>8</v>
      </c>
    </row>
    <row r="41" spans="1:10" s="48" customFormat="1" ht="61.5" customHeight="1">
      <c r="A41" s="70"/>
      <c r="B41" s="47"/>
      <c r="C41" s="55" t="s">
        <v>63</v>
      </c>
      <c r="D41" s="49">
        <v>598.32</v>
      </c>
      <c r="E41" s="33">
        <f t="shared" si="9"/>
        <v>515.305</v>
      </c>
      <c r="F41" s="33">
        <v>515.305</v>
      </c>
      <c r="G41" s="33">
        <v>0</v>
      </c>
      <c r="H41" s="33">
        <v>0</v>
      </c>
      <c r="I41" s="33">
        <v>174.50054</v>
      </c>
      <c r="J41" s="62" t="s">
        <v>59</v>
      </c>
    </row>
    <row r="42" spans="1:10" s="48" customFormat="1" ht="81" customHeight="1">
      <c r="A42" s="70"/>
      <c r="B42" s="47"/>
      <c r="C42" s="55" t="s">
        <v>35</v>
      </c>
      <c r="D42" s="49">
        <v>484.1</v>
      </c>
      <c r="E42" s="33">
        <f t="shared" si="9"/>
        <v>212.231</v>
      </c>
      <c r="F42" s="33">
        <v>205.845</v>
      </c>
      <c r="G42" s="33">
        <f>I42-F42</f>
        <v>6.385999999999996</v>
      </c>
      <c r="H42" s="33">
        <v>0</v>
      </c>
      <c r="I42" s="33">
        <v>212.231</v>
      </c>
      <c r="J42" s="62" t="s">
        <v>60</v>
      </c>
    </row>
    <row r="43" spans="1:10" s="48" customFormat="1" ht="41.25" customHeight="1">
      <c r="A43" s="70"/>
      <c r="B43" s="47"/>
      <c r="C43" s="38" t="s">
        <v>36</v>
      </c>
      <c r="D43" s="33">
        <v>130</v>
      </c>
      <c r="E43" s="33">
        <f t="shared" si="9"/>
        <v>125</v>
      </c>
      <c r="F43" s="33">
        <v>125</v>
      </c>
      <c r="G43" s="33">
        <v>0</v>
      </c>
      <c r="H43" s="33">
        <v>0</v>
      </c>
      <c r="I43" s="33">
        <v>125</v>
      </c>
      <c r="J43" s="62" t="s">
        <v>8</v>
      </c>
    </row>
    <row r="44" spans="1:10" ht="18.75" customHeight="1">
      <c r="A44" s="70"/>
      <c r="B44" s="23"/>
      <c r="C44" s="25" t="s">
        <v>3</v>
      </c>
      <c r="D44" s="35">
        <f aca="true" t="shared" si="10" ref="D44:I44">SUM(D34:D43)</f>
        <v>3383.53</v>
      </c>
      <c r="E44" s="35">
        <f t="shared" si="10"/>
        <v>2840.3933799999995</v>
      </c>
      <c r="F44" s="35">
        <f t="shared" si="10"/>
        <v>2788.1503799999996</v>
      </c>
      <c r="G44" s="35">
        <f t="shared" si="10"/>
        <v>37.68299999999999</v>
      </c>
      <c r="H44" s="35">
        <f t="shared" si="10"/>
        <v>6.5600000000000005</v>
      </c>
      <c r="I44" s="35">
        <f t="shared" si="10"/>
        <v>2499.58892</v>
      </c>
      <c r="J44" s="62"/>
    </row>
    <row r="45" spans="1:10" ht="16.5" customHeight="1">
      <c r="A45" s="51"/>
      <c r="B45" s="23"/>
      <c r="C45" s="60" t="s">
        <v>48</v>
      </c>
      <c r="D45" s="61">
        <f aca="true" t="shared" si="11" ref="D45:I45">D43+D40+D39+D38+D37+D36+D35+D34</f>
        <v>2301.11</v>
      </c>
      <c r="E45" s="61">
        <f t="shared" si="11"/>
        <v>2112.8573799999995</v>
      </c>
      <c r="F45" s="61">
        <f t="shared" si="11"/>
        <v>2067.00038</v>
      </c>
      <c r="G45" s="61">
        <f t="shared" si="11"/>
        <v>31.297</v>
      </c>
      <c r="H45" s="61">
        <f t="shared" si="11"/>
        <v>6.5600000000000005</v>
      </c>
      <c r="I45" s="61">
        <f t="shared" si="11"/>
        <v>2112.85738</v>
      </c>
      <c r="J45" s="62"/>
    </row>
    <row r="46" spans="1:10" ht="16.5" customHeight="1">
      <c r="A46" s="51"/>
      <c r="B46" s="23"/>
      <c r="C46" s="60" t="s">
        <v>49</v>
      </c>
      <c r="D46" s="61">
        <f aca="true" t="shared" si="12" ref="D46:I46">D42+D41</f>
        <v>1082.42</v>
      </c>
      <c r="E46" s="61">
        <f t="shared" si="12"/>
        <v>727.536</v>
      </c>
      <c r="F46" s="61">
        <f t="shared" si="12"/>
        <v>721.15</v>
      </c>
      <c r="G46" s="61">
        <f t="shared" si="12"/>
        <v>6.385999999999996</v>
      </c>
      <c r="H46" s="61">
        <f t="shared" si="12"/>
        <v>0</v>
      </c>
      <c r="I46" s="61">
        <f t="shared" si="12"/>
        <v>386.73154</v>
      </c>
      <c r="J46" s="62"/>
    </row>
    <row r="47" spans="1:10" ht="37.5" customHeight="1">
      <c r="A47" s="67">
        <v>240605</v>
      </c>
      <c r="B47" s="36">
        <v>2240</v>
      </c>
      <c r="C47" s="32" t="s">
        <v>11</v>
      </c>
      <c r="D47" s="33">
        <v>199.8</v>
      </c>
      <c r="E47" s="33">
        <f>SUM(F47:H47)</f>
        <v>199.28</v>
      </c>
      <c r="F47" s="33">
        <v>199.28</v>
      </c>
      <c r="G47" s="33">
        <v>0</v>
      </c>
      <c r="H47" s="33">
        <v>0</v>
      </c>
      <c r="I47" s="33">
        <v>199.28</v>
      </c>
      <c r="J47" s="62" t="s">
        <v>8</v>
      </c>
    </row>
    <row r="48" spans="1:10" ht="42.75" customHeight="1">
      <c r="A48" s="68"/>
      <c r="B48" s="36"/>
      <c r="C48" s="40" t="s">
        <v>27</v>
      </c>
      <c r="D48" s="33">
        <v>199</v>
      </c>
      <c r="E48" s="33">
        <f>SUM(F48:H48)</f>
        <v>199</v>
      </c>
      <c r="F48" s="33">
        <v>199</v>
      </c>
      <c r="G48" s="33">
        <v>0</v>
      </c>
      <c r="H48" s="33">
        <v>0</v>
      </c>
      <c r="I48" s="33">
        <v>199</v>
      </c>
      <c r="J48" s="62" t="s">
        <v>8</v>
      </c>
    </row>
    <row r="49" spans="1:10" ht="24" customHeight="1">
      <c r="A49" s="68"/>
      <c r="B49" s="36"/>
      <c r="C49" s="40" t="s">
        <v>39</v>
      </c>
      <c r="D49" s="33">
        <v>69</v>
      </c>
      <c r="E49" s="33">
        <f>SUM(F49:H49)</f>
        <v>69</v>
      </c>
      <c r="F49" s="33">
        <v>69</v>
      </c>
      <c r="G49" s="33">
        <v>0</v>
      </c>
      <c r="H49" s="33">
        <v>0</v>
      </c>
      <c r="I49" s="33">
        <v>69</v>
      </c>
      <c r="J49" s="62" t="s">
        <v>8</v>
      </c>
    </row>
    <row r="50" spans="1:10" ht="42.75" customHeight="1">
      <c r="A50" s="68"/>
      <c r="B50" s="36"/>
      <c r="C50" s="55" t="s">
        <v>61</v>
      </c>
      <c r="D50" s="49">
        <v>505</v>
      </c>
      <c r="E50" s="33">
        <f>SUM(F50:H50)</f>
        <v>484.38226</v>
      </c>
      <c r="F50" s="33">
        <v>484.38226</v>
      </c>
      <c r="G50" s="33"/>
      <c r="H50" s="33"/>
      <c r="I50" s="33">
        <v>0</v>
      </c>
      <c r="J50" s="62" t="s">
        <v>58</v>
      </c>
    </row>
    <row r="51" spans="1:10" s="48" customFormat="1" ht="78.75" customHeight="1">
      <c r="A51" s="68"/>
      <c r="B51" s="47"/>
      <c r="C51" s="57" t="s">
        <v>37</v>
      </c>
      <c r="D51" s="58">
        <v>995</v>
      </c>
      <c r="E51" s="33">
        <f>SUM(F51:H51)</f>
        <v>990</v>
      </c>
      <c r="F51" s="33">
        <f>742.5+247.5</f>
        <v>990</v>
      </c>
      <c r="G51" s="33">
        <v>0</v>
      </c>
      <c r="H51" s="33">
        <v>0</v>
      </c>
      <c r="I51" s="33">
        <v>990</v>
      </c>
      <c r="J51" s="62" t="s">
        <v>8</v>
      </c>
    </row>
    <row r="52" spans="1:10" ht="18.75">
      <c r="A52" s="69"/>
      <c r="B52" s="18"/>
      <c r="C52" s="19" t="s">
        <v>3</v>
      </c>
      <c r="D52" s="34">
        <f aca="true" t="shared" si="13" ref="D52:I52">SUM(D47:D51)</f>
        <v>1967.8</v>
      </c>
      <c r="E52" s="34">
        <f t="shared" si="13"/>
        <v>1941.66226</v>
      </c>
      <c r="F52" s="34">
        <f t="shared" si="13"/>
        <v>1941.66226</v>
      </c>
      <c r="G52" s="34">
        <f t="shared" si="13"/>
        <v>0</v>
      </c>
      <c r="H52" s="34">
        <f t="shared" si="13"/>
        <v>0</v>
      </c>
      <c r="I52" s="34">
        <f t="shared" si="13"/>
        <v>1457.28</v>
      </c>
      <c r="J52" s="42"/>
    </row>
    <row r="53" spans="1:10" ht="18.75">
      <c r="A53" s="53"/>
      <c r="B53" s="18"/>
      <c r="C53" s="60" t="s">
        <v>48</v>
      </c>
      <c r="D53" s="61">
        <f aca="true" t="shared" si="14" ref="D53:I53">D47+D48+D51+D49</f>
        <v>1462.8</v>
      </c>
      <c r="E53" s="61">
        <f t="shared" si="14"/>
        <v>1457.28</v>
      </c>
      <c r="F53" s="61">
        <f t="shared" si="14"/>
        <v>1457.28</v>
      </c>
      <c r="G53" s="61">
        <f t="shared" si="14"/>
        <v>0</v>
      </c>
      <c r="H53" s="61">
        <f t="shared" si="14"/>
        <v>0</v>
      </c>
      <c r="I53" s="61">
        <f t="shared" si="14"/>
        <v>1457.28</v>
      </c>
      <c r="J53" s="42"/>
    </row>
    <row r="54" spans="1:10" ht="18.75">
      <c r="A54" s="53"/>
      <c r="B54" s="18"/>
      <c r="C54" s="60" t="s">
        <v>49</v>
      </c>
      <c r="D54" s="61">
        <f aca="true" t="shared" si="15" ref="D54:I54">D50</f>
        <v>505</v>
      </c>
      <c r="E54" s="61">
        <f t="shared" si="15"/>
        <v>484.38226</v>
      </c>
      <c r="F54" s="61">
        <f t="shared" si="15"/>
        <v>484.38226</v>
      </c>
      <c r="G54" s="61">
        <f t="shared" si="15"/>
        <v>0</v>
      </c>
      <c r="H54" s="61">
        <f t="shared" si="15"/>
        <v>0</v>
      </c>
      <c r="I54" s="61">
        <f t="shared" si="15"/>
        <v>0</v>
      </c>
      <c r="J54" s="42"/>
    </row>
    <row r="55" spans="1:10" ht="18.75">
      <c r="A55" s="42"/>
      <c r="B55" s="19"/>
      <c r="C55" s="19" t="s">
        <v>34</v>
      </c>
      <c r="D55" s="34">
        <f aca="true" t="shared" si="16" ref="D55:I55">D52+D44+D31+D13+D8</f>
        <v>19710.387000000002</v>
      </c>
      <c r="E55" s="34">
        <f t="shared" si="16"/>
        <v>17708.07262</v>
      </c>
      <c r="F55" s="34">
        <f t="shared" si="16"/>
        <v>17342.53176</v>
      </c>
      <c r="G55" s="34">
        <f t="shared" si="16"/>
        <v>340.62886000000015</v>
      </c>
      <c r="H55" s="34">
        <f t="shared" si="16"/>
        <v>16.912</v>
      </c>
      <c r="I55" s="34">
        <f t="shared" si="16"/>
        <v>16822.8839</v>
      </c>
      <c r="J55" s="42"/>
    </row>
    <row r="56" spans="4:9" ht="18.75">
      <c r="D56" s="29"/>
      <c r="E56" s="24"/>
      <c r="F56" s="24"/>
      <c r="G56" s="26"/>
      <c r="H56" s="24"/>
      <c r="I56" s="26"/>
    </row>
    <row r="57" spans="2:9" ht="18.75">
      <c r="B57" s="27"/>
      <c r="C57" s="59" t="s">
        <v>46</v>
      </c>
      <c r="D57" s="28">
        <f aca="true" t="shared" si="17" ref="D57:I58">D53+D45+D32+D14+D9</f>
        <v>8129.331999999999</v>
      </c>
      <c r="E57" s="28">
        <f t="shared" si="17"/>
        <v>7755.283679999999</v>
      </c>
      <c r="F57" s="28">
        <f t="shared" si="17"/>
        <v>7624.017379999999</v>
      </c>
      <c r="G57" s="28">
        <f t="shared" si="17"/>
        <v>106.3543</v>
      </c>
      <c r="H57" s="28">
        <f t="shared" si="17"/>
        <v>16.912</v>
      </c>
      <c r="I57" s="28">
        <f t="shared" si="17"/>
        <v>7695.28168</v>
      </c>
    </row>
    <row r="58" spans="2:9" ht="18.75">
      <c r="B58" s="27"/>
      <c r="C58" s="59" t="s">
        <v>47</v>
      </c>
      <c r="D58" s="28">
        <f t="shared" si="17"/>
        <v>11581.054999999998</v>
      </c>
      <c r="E58" s="28">
        <f t="shared" si="17"/>
        <v>9952.78894</v>
      </c>
      <c r="F58" s="28">
        <f t="shared" si="17"/>
        <v>9718.51438</v>
      </c>
      <c r="G58" s="28">
        <f t="shared" si="17"/>
        <v>234.27456000000015</v>
      </c>
      <c r="H58" s="28">
        <f t="shared" si="17"/>
        <v>0</v>
      </c>
      <c r="I58" s="28">
        <f t="shared" si="17"/>
        <v>9127.60222</v>
      </c>
    </row>
    <row r="59" spans="2:9" ht="18.75">
      <c r="B59" s="27"/>
      <c r="D59" s="28">
        <f aca="true" t="shared" si="18" ref="D59:I59">SUM(D57:D58)</f>
        <v>19710.387</v>
      </c>
      <c r="E59" s="28">
        <f t="shared" si="18"/>
        <v>17708.07262</v>
      </c>
      <c r="F59" s="28">
        <f t="shared" si="18"/>
        <v>17342.531759999998</v>
      </c>
      <c r="G59" s="28">
        <f t="shared" si="18"/>
        <v>340.62886000000015</v>
      </c>
      <c r="H59" s="28">
        <f t="shared" si="18"/>
        <v>16.912</v>
      </c>
      <c r="I59" s="28">
        <f t="shared" si="18"/>
        <v>16822.8839</v>
      </c>
    </row>
    <row r="60" ht="18.75">
      <c r="C60" s="27"/>
    </row>
    <row r="62" ht="15">
      <c r="D62" s="28">
        <f>D59-E59</f>
        <v>2002.3143799999998</v>
      </c>
    </row>
  </sheetData>
  <sheetProtection/>
  <mergeCells count="13">
    <mergeCell ref="A1:I1"/>
    <mergeCell ref="I3:I4"/>
    <mergeCell ref="A11:A13"/>
    <mergeCell ref="A47:A52"/>
    <mergeCell ref="A5:A8"/>
    <mergeCell ref="A34:A44"/>
    <mergeCell ref="A16:A31"/>
    <mergeCell ref="J3:J4"/>
    <mergeCell ref="F3:H3"/>
    <mergeCell ref="A3:A4"/>
    <mergeCell ref="C3:C4"/>
    <mergeCell ref="D3:D4"/>
    <mergeCell ref="E3:E4"/>
  </mergeCells>
  <printOptions/>
  <pageMargins left="0.7086614173228347" right="0.7086614173228347" top="0.3937007874015748" bottom="0.3937007874015748" header="0.31496062992125984" footer="0.31496062992125984"/>
  <pageSetup fitToHeight="3" fitToWidth="1" horizontalDpi="600" verticalDpi="600" orientation="landscape" paperSize="9" scale="6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1.421875" style="1" customWidth="1"/>
    <col min="2" max="2" width="7.8515625" style="1" customWidth="1"/>
    <col min="3" max="3" width="102.140625" style="1" customWidth="1"/>
    <col min="4" max="4" width="12.7109375" style="1" customWidth="1"/>
    <col min="5" max="16384" width="9.140625" style="1" customWidth="1"/>
  </cols>
  <sheetData>
    <row r="1" spans="1:4" ht="24" customHeight="1">
      <c r="A1" s="72"/>
      <c r="B1" s="72"/>
      <c r="C1" s="72"/>
      <c r="D1" s="72"/>
    </row>
    <row r="2" spans="1:4" ht="66" customHeight="1">
      <c r="A2" s="71"/>
      <c r="B2" s="71"/>
      <c r="C2" s="71"/>
      <c r="D2" s="71"/>
    </row>
    <row r="3" spans="1:4" ht="15.75">
      <c r="A3" s="2"/>
      <c r="B3" s="2"/>
      <c r="C3" s="2"/>
      <c r="D3" s="3"/>
    </row>
    <row r="4" spans="1:4" ht="72" customHeight="1">
      <c r="A4" s="73"/>
      <c r="B4" s="4"/>
      <c r="C4" s="5"/>
      <c r="D4" s="6"/>
    </row>
    <row r="5" spans="1:4" ht="61.5" customHeight="1">
      <c r="A5" s="73"/>
      <c r="B5" s="4"/>
      <c r="C5" s="5"/>
      <c r="D5" s="6"/>
    </row>
    <row r="6" spans="1:4" ht="18.75">
      <c r="A6" s="73"/>
      <c r="B6" s="4"/>
      <c r="C6" s="5"/>
      <c r="D6" s="6"/>
    </row>
    <row r="7" spans="1:4" ht="18.75">
      <c r="A7" s="73"/>
      <c r="B7" s="4"/>
      <c r="C7" s="5"/>
      <c r="D7" s="6"/>
    </row>
    <row r="8" spans="1:4" ht="18.75">
      <c r="A8" s="73"/>
      <c r="B8" s="4"/>
      <c r="C8" s="5"/>
      <c r="D8" s="6"/>
    </row>
    <row r="9" spans="1:4" ht="42" customHeight="1">
      <c r="A9" s="73"/>
      <c r="B9" s="4"/>
      <c r="C9" s="5"/>
      <c r="D9" s="6"/>
    </row>
    <row r="10" spans="1:4" ht="24" customHeight="1">
      <c r="A10" s="73"/>
      <c r="B10" s="4"/>
      <c r="C10" s="5"/>
      <c r="D10" s="6"/>
    </row>
    <row r="11" spans="1:4" ht="28.5" customHeight="1">
      <c r="A11" s="73"/>
      <c r="B11" s="4"/>
      <c r="C11" s="5"/>
      <c r="D11" s="6"/>
    </row>
    <row r="12" spans="1:4" ht="18.75">
      <c r="A12" s="73"/>
      <c r="B12" s="9"/>
      <c r="C12" s="10"/>
      <c r="D12" s="11"/>
    </row>
    <row r="13" ht="40.5" customHeight="1"/>
    <row r="14" ht="18.75">
      <c r="C14" s="8"/>
    </row>
    <row r="15" ht="18.75">
      <c r="C15" s="8"/>
    </row>
    <row r="16" ht="18.75">
      <c r="C16" s="7"/>
    </row>
  </sheetData>
  <sheetProtection/>
  <mergeCells count="3">
    <mergeCell ref="A2:D2"/>
    <mergeCell ref="A1:D1"/>
    <mergeCell ref="A4:A12"/>
  </mergeCells>
  <printOptions/>
  <pageMargins left="0.6692913385826772" right="0.22" top="0.2755905511811024" bottom="0.4724409448818898" header="0.31496062992125984" footer="0.35433070866141736"/>
  <pageSetup fitToHeight="2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0.8515625" style="1" customWidth="1"/>
    <col min="2" max="2" width="8.140625" style="1" customWidth="1"/>
    <col min="3" max="3" width="130.421875" style="1" customWidth="1"/>
    <col min="4" max="4" width="11.8515625" style="1" customWidth="1"/>
    <col min="5" max="16384" width="9.140625" style="1" customWidth="1"/>
  </cols>
  <sheetData>
    <row r="1" spans="1:5" ht="41.25" customHeight="1">
      <c r="A1" s="72"/>
      <c r="B1" s="72"/>
      <c r="C1" s="72"/>
      <c r="D1" s="72"/>
      <c r="E1" s="12"/>
    </row>
    <row r="2" spans="1:4" ht="66" customHeight="1">
      <c r="A2" s="74"/>
      <c r="B2" s="74"/>
      <c r="C2" s="74"/>
      <c r="D2" s="74"/>
    </row>
    <row r="3" spans="1:4" ht="54" customHeight="1">
      <c r="A3" s="13"/>
      <c r="B3" s="13"/>
      <c r="C3" s="13"/>
      <c r="D3" s="14"/>
    </row>
    <row r="4" spans="1:4" ht="30" customHeight="1">
      <c r="A4" s="73"/>
      <c r="B4" s="4"/>
      <c r="C4" s="5"/>
      <c r="D4" s="15"/>
    </row>
    <row r="5" spans="1:4" ht="18" customHeight="1">
      <c r="A5" s="73"/>
      <c r="B5" s="4"/>
      <c r="C5" s="16"/>
      <c r="D5" s="17"/>
    </row>
    <row r="6" ht="34.5" customHeight="1"/>
    <row r="7" ht="18.75">
      <c r="C7" s="8"/>
    </row>
    <row r="8" ht="18.75">
      <c r="C8" s="8"/>
    </row>
    <row r="9" ht="18.75">
      <c r="C9" s="7"/>
    </row>
  </sheetData>
  <sheetProtection/>
  <mergeCells count="3">
    <mergeCell ref="A1:D1"/>
    <mergeCell ref="A2:D2"/>
    <mergeCell ref="A4:A5"/>
  </mergeCells>
  <printOptions/>
  <pageMargins left="0.6299212598425197" right="0.56" top="0.24" bottom="0.29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 GAME 2007</dc:creator>
  <cp:keywords/>
  <dc:description/>
  <cp:lastModifiedBy>Lena</cp:lastModifiedBy>
  <cp:lastPrinted>2017-01-10T10:25:34Z</cp:lastPrinted>
  <dcterms:created xsi:type="dcterms:W3CDTF">2009-03-03T05:59:08Z</dcterms:created>
  <dcterms:modified xsi:type="dcterms:W3CDTF">2017-05-11T06:06:37Z</dcterms:modified>
  <cp:category/>
  <cp:version/>
  <cp:contentType/>
  <cp:contentStatus/>
</cp:coreProperties>
</file>